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data\Desktop\"/>
    </mc:Choice>
  </mc:AlternateContent>
  <xr:revisionPtr revIDLastSave="0" documentId="8_{02038FF3-740C-4838-AA28-ED98CDEDF15F}" xr6:coauthVersionLast="46" xr6:coauthVersionMax="46" xr10:uidLastSave="{00000000-0000-0000-0000-000000000000}"/>
  <bookViews>
    <workbookView xWindow="390" yWindow="390" windowWidth="21630" windowHeight="14850" xr2:uid="{A515B8FA-9F63-4039-8262-39035706ABCC}"/>
  </bookViews>
  <sheets>
    <sheet name="Sheet1" sheetId="1" r:id="rId1"/>
  </sheets>
  <definedNames>
    <definedName name="_xlnm.Print_Area" localSheetId="0">Sheet1!$A$1:$K$35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1" l="1"/>
  <c r="I38" i="1"/>
  <c r="K38" i="1" s="1"/>
  <c r="C39" i="1"/>
  <c r="D38" i="1"/>
  <c r="F38" i="1" s="1"/>
  <c r="J38" i="1" s="1"/>
  <c r="D36" i="1"/>
  <c r="F36" i="1" s="1"/>
  <c r="C26" i="1"/>
  <c r="I25" i="1"/>
  <c r="D25" i="1"/>
  <c r="F25" i="1" s="1"/>
  <c r="I24" i="1"/>
  <c r="D24" i="1"/>
  <c r="F24" i="1" s="1"/>
  <c r="I23" i="1"/>
  <c r="D23" i="1"/>
  <c r="F23" i="1" s="1"/>
  <c r="I22" i="1"/>
  <c r="D22" i="1"/>
  <c r="F22" i="1" s="1"/>
  <c r="I21" i="1"/>
  <c r="D21" i="1"/>
  <c r="F21" i="1" s="1"/>
  <c r="I20" i="1"/>
  <c r="D20" i="1"/>
  <c r="F20" i="1" s="1"/>
  <c r="I19" i="1"/>
  <c r="D19" i="1"/>
  <c r="F19" i="1" s="1"/>
  <c r="I18" i="1"/>
  <c r="D18" i="1"/>
  <c r="F18" i="1" s="1"/>
  <c r="I17" i="1"/>
  <c r="D17" i="1"/>
  <c r="F17" i="1" s="1"/>
  <c r="I16" i="1"/>
  <c r="D16" i="1"/>
  <c r="F16" i="1" s="1"/>
  <c r="I15" i="1"/>
  <c r="D15" i="1"/>
  <c r="F15" i="1" s="1"/>
  <c r="I14" i="1"/>
  <c r="D14" i="1"/>
  <c r="F14" i="1" s="1"/>
  <c r="I13" i="1"/>
  <c r="D13" i="1"/>
  <c r="F13" i="1" s="1"/>
  <c r="K8" i="1"/>
  <c r="G8" i="1"/>
  <c r="F8" i="1" s="1"/>
  <c r="J8" i="1" s="1"/>
  <c r="I39" i="1" l="1"/>
  <c r="K36" i="1"/>
  <c r="K20" i="1"/>
  <c r="I26" i="1"/>
  <c r="K17" i="1"/>
  <c r="K25" i="1"/>
  <c r="K15" i="1"/>
  <c r="K21" i="1"/>
  <c r="K22" i="1"/>
  <c r="G38" i="1"/>
  <c r="K13" i="1"/>
  <c r="K24" i="1"/>
  <c r="D37" i="1"/>
  <c r="K14" i="1"/>
  <c r="K18" i="1"/>
  <c r="K19" i="1"/>
  <c r="K16" i="1"/>
  <c r="K23" i="1"/>
  <c r="G36" i="1"/>
  <c r="J15" i="1"/>
  <c r="G15" i="1"/>
  <c r="J24" i="1"/>
  <c r="G24" i="1"/>
  <c r="J22" i="1"/>
  <c r="G22" i="1"/>
  <c r="J16" i="1"/>
  <c r="G16" i="1"/>
  <c r="G13" i="1"/>
  <c r="J13" i="1"/>
  <c r="F26" i="1"/>
  <c r="J20" i="1"/>
  <c r="G20" i="1"/>
  <c r="G25" i="1"/>
  <c r="J25" i="1"/>
  <c r="J19" i="1"/>
  <c r="G19" i="1"/>
  <c r="J23" i="1"/>
  <c r="G23" i="1"/>
  <c r="G17" i="1"/>
  <c r="J17" i="1"/>
  <c r="G21" i="1"/>
  <c r="J21" i="1"/>
  <c r="J14" i="1"/>
  <c r="G14" i="1"/>
  <c r="J18" i="1"/>
  <c r="G18" i="1"/>
  <c r="D26" i="1"/>
  <c r="F37" i="1" l="1"/>
  <c r="K37" i="1"/>
  <c r="D39" i="1"/>
  <c r="D28" i="1"/>
  <c r="D32" i="1" s="1"/>
  <c r="E26" i="1"/>
  <c r="H26" i="1"/>
  <c r="G26" i="1"/>
  <c r="F28" i="1"/>
  <c r="J26" i="1"/>
  <c r="J28" i="1" s="1"/>
  <c r="K26" i="1"/>
  <c r="F39" i="1" l="1"/>
  <c r="J39" i="1" s="1"/>
  <c r="J37" i="1"/>
  <c r="E39" i="1"/>
  <c r="G39" i="1"/>
  <c r="H39" i="1" s="1"/>
  <c r="G37" i="1"/>
  <c r="F32" i="1"/>
  <c r="G32" i="1" s="1"/>
  <c r="H32" i="1" s="1"/>
  <c r="G28" i="1"/>
  <c r="H28" i="1" s="1"/>
</calcChain>
</file>

<file path=xl/sharedStrings.xml><?xml version="1.0" encoding="utf-8"?>
<sst xmlns="http://schemas.openxmlformats.org/spreadsheetml/2006/main" count="82" uniqueCount="55">
  <si>
    <t>Yellow fields to fill in</t>
  </si>
  <si>
    <t>YYYY</t>
  </si>
  <si>
    <r>
      <rPr>
        <b/>
        <sz val="10"/>
        <color indexed="30"/>
        <rFont val="Arial"/>
        <family val="2"/>
        <charset val="238"/>
      </rPr>
      <t xml:space="preserve">Step 1: </t>
    </r>
    <r>
      <rPr>
        <sz val="10"/>
        <color indexed="30"/>
        <rFont val="Arial"/>
        <family val="2"/>
        <charset val="238"/>
      </rPr>
      <t>Set your starting point.  Look at your existing monthly donors and enter in the current # and the current average gift. The rest will calculate.</t>
    </r>
  </si>
  <si>
    <t>Activity</t>
  </si>
  <si>
    <t>Date</t>
  </si>
  <si>
    <t xml:space="preserve">Qty </t>
  </si>
  <si>
    <t># Sustainers</t>
  </si>
  <si>
    <t>Resp</t>
  </si>
  <si>
    <t>Annual Revenue</t>
  </si>
  <si>
    <t>Average Annual gifts</t>
  </si>
  <si>
    <t>Average Monthly Gift</t>
  </si>
  <si>
    <t>Cost</t>
  </si>
  <si>
    <t>Actual Net Revenue</t>
  </si>
  <si>
    <t>Cost Per Sustainer</t>
  </si>
  <si>
    <t>ongoing</t>
  </si>
  <si>
    <t>n/a</t>
  </si>
  <si>
    <t>Annual Activities</t>
  </si>
  <si>
    <t xml:space="preserve"> </t>
  </si>
  <si>
    <t>Qty 
Reached</t>
  </si>
  <si>
    <t># New Sustainers</t>
  </si>
  <si>
    <t>Response 
%</t>
  </si>
  <si>
    <t>Average Annual Giving</t>
  </si>
  <si>
    <t>Thank you letter with ask</t>
  </si>
  <si>
    <t>Special Appeal with ask</t>
  </si>
  <si>
    <t>twice a year</t>
  </si>
  <si>
    <t>Email  1 w/match</t>
  </si>
  <si>
    <t>email 2 w/match reminder</t>
  </si>
  <si>
    <t>email 3 w/match reminder</t>
  </si>
  <si>
    <t>email 4 follow up to appeal</t>
  </si>
  <si>
    <t>Newsletter ask/story</t>
  </si>
  <si>
    <t>quarterly</t>
  </si>
  <si>
    <t>Tickbox on appeal</t>
  </si>
  <si>
    <t xml:space="preserve">enews </t>
  </si>
  <si>
    <t>every month</t>
  </si>
  <si>
    <t>phonathon</t>
  </si>
  <si>
    <t>Totals activities</t>
  </si>
  <si>
    <t>Expected revenue totals going into the next year (new + existing)</t>
  </si>
  <si>
    <t>Recurring Giving Planner Advanced Programs</t>
  </si>
  <si>
    <t xml:space="preserve">Recurring Giving Revenue Projections </t>
  </si>
  <si>
    <r>
      <rPr>
        <b/>
        <sz val="10"/>
        <color indexed="30"/>
        <rFont val="Arial"/>
        <family val="2"/>
        <charset val="238"/>
      </rPr>
      <t xml:space="preserve">Step 2: </t>
    </r>
    <r>
      <rPr>
        <sz val="10"/>
        <color indexed="30"/>
        <rFont val="Arial"/>
        <family val="2"/>
        <charset val="238"/>
      </rPr>
      <t xml:space="preserve">Look at ask opportunities, enter # reached, expected response %, the average recurring gift and cost.  The rest will calculate. </t>
    </r>
  </si>
  <si>
    <t>Existing Recurring Donors</t>
  </si>
  <si>
    <t>Qty (People Reached)</t>
  </si>
  <si>
    <t># Upgraded Sustainers</t>
  </si>
  <si>
    <t>Additional Annual Revenue</t>
  </si>
  <si>
    <t>Average Annual Giving Upgrade</t>
  </si>
  <si>
    <t>Total Cost</t>
  </si>
  <si>
    <t>(note, revenue from upgrades included but not counted in total sustainers as that number did not change)</t>
  </si>
  <si>
    <t xml:space="preserve">For example if monthly donor retention is 85%: </t>
  </si>
  <si>
    <t>email 1 with upgrade ask</t>
  </si>
  <si>
    <t>email 2 with upgrade ask</t>
  </si>
  <si>
    <t>Average Monthly Gift Upgrade</t>
  </si>
  <si>
    <t>appeal with upgrade ask</t>
  </si>
  <si>
    <t>totals upgrade activities</t>
  </si>
  <si>
    <t>Step 4: Look at your  recurring donors  and project how many you can upgrade. Repeat and add activities to grow.</t>
  </si>
  <si>
    <t>Step 3: Look at your recurring donor retention  and project how many will go into the next year. Repeat and add activities to grow.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</si>
</sst>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  <numFmt numFmtId="165" formatCode="_(* #,##0_);_(* \(#,##0\);_(* &quot;-&quot;??_);_(@_)"/>
    <numFmt numFmtId="166" formatCode="0.0%"/>
    <numFmt numFmtId="167" formatCode="&quot;$&quot;#,##0"/>
    <numFmt numFmtId="168" formatCode="&quot;$&quot;#,##0.00"/>
    <numFmt numFmtId="169" formatCode="_(&quot;$&quot;* #,##0_);_(&quot;$&quot;* \(#,##0\);_(&quot;$&quot;* &quot;-&quot;??_);_(@_)"/>
    <numFmt numFmtId="170" formatCode="_(&quot;$&quot;#,##0_);_(&quot;$&quot;\(#,##0\);_(&quot;$&quot;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4" tint="-0.249977111117893"/>
      <name val="Calibri"/>
      <family val="2"/>
      <charset val="238"/>
      <scheme val="minor"/>
    </font>
    <font>
      <b/>
      <sz val="10"/>
      <color indexed="30"/>
      <name val="Arial"/>
      <family val="2"/>
      <charset val="238"/>
    </font>
    <font>
      <sz val="10"/>
      <color indexed="3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</font>
    <font>
      <sz val="10.5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/>
    <xf numFmtId="0" fontId="4" fillId="0" borderId="0" xfId="0" applyFont="1"/>
    <xf numFmtId="0" fontId="4" fillId="2" borderId="0" xfId="0" applyFont="1" applyFill="1" applyAlignment="1">
      <alignment horizontal="center" vertical="center"/>
    </xf>
    <xf numFmtId="164" fontId="10" fillId="4" borderId="2" xfId="0" applyNumberFormat="1" applyFont="1" applyFill="1" applyBorder="1" applyAlignment="1">
      <alignment horizontal="center" vertical="center" wrapText="1" readingOrder="1"/>
    </xf>
    <xf numFmtId="0" fontId="11" fillId="0" borderId="3" xfId="0" applyFont="1" applyBorder="1" applyAlignment="1">
      <alignment horizontal="left" vertical="center"/>
    </xf>
    <xf numFmtId="165" fontId="12" fillId="0" borderId="4" xfId="0" applyNumberFormat="1" applyFont="1" applyBorder="1" applyAlignment="1">
      <alignment horizontal="right" vertical="center"/>
    </xf>
    <xf numFmtId="166" fontId="12" fillId="0" borderId="6" xfId="0" applyNumberFormat="1" applyFont="1" applyBorder="1" applyAlignment="1">
      <alignment horizontal="right" vertical="center"/>
    </xf>
    <xf numFmtId="169" fontId="12" fillId="0" borderId="7" xfId="0" applyNumberFormat="1" applyFont="1" applyBorder="1" applyAlignment="1">
      <alignment horizontal="right" vertical="center"/>
    </xf>
    <xf numFmtId="169" fontId="12" fillId="0" borderId="3" xfId="0" applyNumberFormat="1" applyFont="1" applyBorder="1" applyAlignment="1">
      <alignment horizontal="right" vertical="center"/>
    </xf>
    <xf numFmtId="44" fontId="12" fillId="0" borderId="3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4" fillId="0" borderId="0" xfId="0" applyFont="1"/>
    <xf numFmtId="0" fontId="5" fillId="0" borderId="3" xfId="0" applyFont="1" applyBorder="1" applyAlignment="1">
      <alignment vertical="center"/>
    </xf>
    <xf numFmtId="14" fontId="5" fillId="0" borderId="4" xfId="0" applyNumberFormat="1" applyFont="1" applyBorder="1" applyAlignment="1">
      <alignment vertical="center"/>
    </xf>
    <xf numFmtId="165" fontId="15" fillId="0" borderId="6" xfId="0" applyNumberFormat="1" applyFont="1" applyBorder="1" applyAlignment="1">
      <alignment horizontal="right" vertical="center"/>
    </xf>
    <xf numFmtId="170" fontId="15" fillId="0" borderId="7" xfId="0" applyNumberFormat="1" applyFont="1" applyBorder="1" applyAlignment="1">
      <alignment horizontal="right" vertical="center"/>
    </xf>
    <xf numFmtId="170" fontId="15" fillId="0" borderId="3" xfId="0" applyNumberFormat="1" applyFont="1" applyBorder="1" applyAlignment="1">
      <alignment horizontal="right"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165" fontId="15" fillId="3" borderId="6" xfId="0" applyNumberFormat="1" applyFont="1" applyFill="1" applyBorder="1" applyAlignment="1">
      <alignment horizontal="right" vertical="center"/>
    </xf>
    <xf numFmtId="170" fontId="15" fillId="3" borderId="7" xfId="0" applyNumberFormat="1" applyFont="1" applyFill="1" applyBorder="1" applyAlignment="1">
      <alignment horizontal="right" vertical="center"/>
    </xf>
    <xf numFmtId="170" fontId="15" fillId="3" borderId="3" xfId="0" applyNumberFormat="1" applyFont="1" applyFill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14" fontId="5" fillId="0" borderId="9" xfId="0" applyNumberFormat="1" applyFont="1" applyBorder="1" applyAlignment="1">
      <alignment vertical="center"/>
    </xf>
    <xf numFmtId="165" fontId="15" fillId="0" borderId="10" xfId="0" applyNumberFormat="1" applyFont="1" applyBorder="1" applyAlignment="1">
      <alignment horizontal="right" vertical="center"/>
    </xf>
    <xf numFmtId="170" fontId="15" fillId="0" borderId="11" xfId="0" applyNumberFormat="1" applyFont="1" applyBorder="1" applyAlignment="1">
      <alignment horizontal="right" vertical="center"/>
    </xf>
    <xf numFmtId="170" fontId="15" fillId="0" borderId="8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horizontal="left" vertical="center" indent="1"/>
    </xf>
    <xf numFmtId="0" fontId="16" fillId="0" borderId="12" xfId="0" applyFont="1" applyBorder="1" applyAlignment="1">
      <alignment horizontal="right" vertical="center" indent="1"/>
    </xf>
    <xf numFmtId="165" fontId="17" fillId="0" borderId="12" xfId="0" applyNumberFormat="1" applyFont="1" applyBorder="1" applyAlignment="1">
      <alignment horizontal="right" vertical="center"/>
    </xf>
    <xf numFmtId="166" fontId="17" fillId="0" borderId="12" xfId="0" applyNumberFormat="1" applyFont="1" applyBorder="1" applyAlignment="1">
      <alignment horizontal="right" vertical="center"/>
    </xf>
    <xf numFmtId="167" fontId="17" fillId="0" borderId="12" xfId="0" applyNumberFormat="1" applyFont="1" applyBorder="1" applyAlignment="1">
      <alignment horizontal="right" vertical="center"/>
    </xf>
    <xf numFmtId="44" fontId="17" fillId="0" borderId="12" xfId="0" applyNumberFormat="1" applyFont="1" applyBorder="1" applyAlignment="1">
      <alignment horizontal="right" vertical="center"/>
    </xf>
    <xf numFmtId="169" fontId="17" fillId="0" borderId="12" xfId="0" applyNumberFormat="1" applyFont="1" applyBorder="1" applyAlignment="1">
      <alignment horizontal="right" vertical="center"/>
    </xf>
    <xf numFmtId="170" fontId="17" fillId="0" borderId="12" xfId="0" applyNumberFormat="1" applyFont="1" applyBorder="1" applyAlignment="1">
      <alignment horizontal="right" vertical="center"/>
    </xf>
    <xf numFmtId="0" fontId="6" fillId="5" borderId="0" xfId="0" applyFont="1" applyFill="1" applyAlignment="1">
      <alignment vertical="top"/>
    </xf>
    <xf numFmtId="165" fontId="18" fillId="5" borderId="0" xfId="0" applyNumberFormat="1" applyFont="1" applyFill="1" applyAlignment="1">
      <alignment vertical="center"/>
    </xf>
    <xf numFmtId="166" fontId="18" fillId="5" borderId="0" xfId="0" applyNumberFormat="1" applyFont="1" applyFill="1" applyAlignment="1">
      <alignment vertical="center"/>
    </xf>
    <xf numFmtId="169" fontId="18" fillId="5" borderId="0" xfId="0" applyNumberFormat="1" applyFont="1" applyFill="1" applyAlignment="1">
      <alignment vertical="center"/>
    </xf>
    <xf numFmtId="44" fontId="18" fillId="5" borderId="0" xfId="0" applyNumberFormat="1" applyFont="1" applyFill="1" applyAlignment="1">
      <alignment vertical="center"/>
    </xf>
    <xf numFmtId="0" fontId="4" fillId="2" borderId="0" xfId="0" applyFont="1" applyFill="1"/>
    <xf numFmtId="165" fontId="4" fillId="2" borderId="0" xfId="0" applyNumberFormat="1" applyFont="1" applyFill="1"/>
    <xf numFmtId="44" fontId="4" fillId="2" borderId="0" xfId="0" applyNumberFormat="1" applyFont="1" applyFill="1"/>
    <xf numFmtId="169" fontId="4" fillId="2" borderId="0" xfId="0" applyNumberFormat="1" applyFont="1" applyFill="1"/>
    <xf numFmtId="0" fontId="6" fillId="6" borderId="0" xfId="0" applyFont="1" applyFill="1" applyAlignment="1">
      <alignment vertical="center"/>
    </xf>
    <xf numFmtId="165" fontId="15" fillId="6" borderId="5" xfId="0" applyNumberFormat="1" applyFont="1" applyFill="1" applyBorder="1" applyAlignment="1">
      <alignment horizontal="right" vertical="center"/>
    </xf>
    <xf numFmtId="165" fontId="15" fillId="6" borderId="2" xfId="0" applyNumberFormat="1" applyFont="1" applyFill="1" applyBorder="1" applyAlignment="1">
      <alignment horizontal="right" vertical="center"/>
    </xf>
    <xf numFmtId="166" fontId="15" fillId="6" borderId="5" xfId="0" applyNumberFormat="1" applyFont="1" applyFill="1" applyBorder="1" applyAlignment="1">
      <alignment horizontal="right" vertical="center"/>
    </xf>
    <xf numFmtId="166" fontId="15" fillId="6" borderId="2" xfId="0" applyNumberFormat="1" applyFont="1" applyFill="1" applyBorder="1" applyAlignment="1">
      <alignment horizontal="right" vertical="center"/>
    </xf>
    <xf numFmtId="168" fontId="13" fillId="6" borderId="5" xfId="0" applyNumberFormat="1" applyFont="1" applyFill="1" applyBorder="1" applyAlignment="1">
      <alignment horizontal="right" vertical="center"/>
    </xf>
    <xf numFmtId="168" fontId="13" fillId="6" borderId="2" xfId="0" applyNumberFormat="1" applyFont="1" applyFill="1" applyBorder="1" applyAlignment="1">
      <alignment horizontal="right" vertical="center"/>
    </xf>
    <xf numFmtId="165" fontId="12" fillId="6" borderId="5" xfId="0" applyNumberFormat="1" applyFont="1" applyFill="1" applyBorder="1" applyAlignment="1">
      <alignment horizontal="right" vertical="center"/>
    </xf>
    <xf numFmtId="167" fontId="13" fillId="6" borderId="5" xfId="0" applyNumberFormat="1" applyFont="1" applyFill="1" applyBorder="1" applyAlignment="1">
      <alignment horizontal="right" vertical="center"/>
    </xf>
    <xf numFmtId="169" fontId="20" fillId="0" borderId="0" xfId="2" applyNumberFormat="1" applyFont="1" applyFill="1" applyBorder="1"/>
    <xf numFmtId="44" fontId="20" fillId="0" borderId="0" xfId="0" applyNumberFormat="1" applyFont="1"/>
    <xf numFmtId="169" fontId="20" fillId="0" borderId="0" xfId="0" applyNumberFormat="1" applyFont="1"/>
    <xf numFmtId="0" fontId="0" fillId="0" borderId="0" xfId="0" applyFill="1"/>
    <xf numFmtId="165" fontId="22" fillId="0" borderId="0" xfId="1" applyNumberFormat="1" applyFont="1" applyFill="1" applyBorder="1"/>
    <xf numFmtId="166" fontId="22" fillId="0" borderId="0" xfId="3" applyNumberFormat="1" applyFont="1" applyFill="1" applyBorder="1"/>
    <xf numFmtId="169" fontId="22" fillId="0" borderId="0" xfId="2" applyNumberFormat="1" applyFont="1" applyFill="1" applyBorder="1"/>
    <xf numFmtId="44" fontId="22" fillId="0" borderId="0" xfId="2" applyFont="1" applyFill="1" applyBorder="1"/>
    <xf numFmtId="0" fontId="23" fillId="0" borderId="0" xfId="0" applyFont="1" applyFill="1" applyBorder="1"/>
    <xf numFmtId="165" fontId="19" fillId="0" borderId="0" xfId="1" applyNumberFormat="1" applyFont="1" applyFill="1" applyBorder="1"/>
    <xf numFmtId="166" fontId="19" fillId="0" borderId="0" xfId="3" applyNumberFormat="1" applyFont="1" applyFill="1" applyBorder="1"/>
    <xf numFmtId="169" fontId="19" fillId="0" borderId="0" xfId="2" applyNumberFormat="1" applyFont="1" applyFill="1" applyBorder="1"/>
    <xf numFmtId="44" fontId="19" fillId="0" borderId="0" xfId="2" applyFont="1" applyFill="1" applyBorder="1"/>
    <xf numFmtId="44" fontId="19" fillId="0" borderId="0" xfId="0" applyNumberFormat="1" applyFont="1" applyFill="1" applyBorder="1"/>
    <xf numFmtId="169" fontId="19" fillId="0" borderId="0" xfId="0" applyNumberFormat="1" applyFont="1" applyFill="1" applyBorder="1"/>
    <xf numFmtId="168" fontId="19" fillId="0" borderId="0" xfId="2" applyNumberFormat="1" applyFont="1" applyFill="1" applyBorder="1"/>
    <xf numFmtId="164" fontId="24" fillId="4" borderId="2" xfId="0" applyNumberFormat="1" applyFont="1" applyFill="1" applyBorder="1" applyAlignment="1">
      <alignment horizontal="center" vertical="center" wrapText="1" readingOrder="1"/>
    </xf>
    <xf numFmtId="0" fontId="22" fillId="4" borderId="0" xfId="0" applyFont="1" applyFill="1"/>
    <xf numFmtId="0" fontId="22" fillId="4" borderId="13" xfId="0" applyFont="1" applyFill="1" applyBorder="1" applyAlignment="1">
      <alignment horizontal="center" wrapText="1"/>
    </xf>
    <xf numFmtId="165" fontId="22" fillId="4" borderId="13" xfId="1" applyNumberFormat="1" applyFont="1" applyFill="1" applyBorder="1" applyAlignment="1">
      <alignment horizontal="center" wrapText="1"/>
    </xf>
    <xf numFmtId="0" fontId="22" fillId="4" borderId="14" xfId="0" applyFont="1" applyFill="1" applyBorder="1" applyAlignment="1">
      <alignment horizontal="center" wrapText="1"/>
    </xf>
    <xf numFmtId="0" fontId="22" fillId="4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vertical="center"/>
    </xf>
    <xf numFmtId="14" fontId="5" fillId="0" borderId="17" xfId="0" applyNumberFormat="1" applyFont="1" applyBorder="1" applyAlignment="1">
      <alignment vertical="center"/>
    </xf>
    <xf numFmtId="165" fontId="15" fillId="6" borderId="18" xfId="0" applyNumberFormat="1" applyFont="1" applyFill="1" applyBorder="1" applyAlignment="1">
      <alignment horizontal="right" vertical="center"/>
    </xf>
    <xf numFmtId="165" fontId="15" fillId="0" borderId="19" xfId="0" applyNumberFormat="1" applyFont="1" applyBorder="1" applyAlignment="1">
      <alignment horizontal="right" vertical="center"/>
    </xf>
    <xf numFmtId="166" fontId="15" fillId="6" borderId="18" xfId="0" applyNumberFormat="1" applyFont="1" applyFill="1" applyBorder="1" applyAlignment="1">
      <alignment horizontal="right" vertical="center"/>
    </xf>
    <xf numFmtId="170" fontId="15" fillId="0" borderId="20" xfId="0" applyNumberFormat="1" applyFont="1" applyBorder="1" applyAlignment="1">
      <alignment horizontal="right" vertical="center"/>
    </xf>
    <xf numFmtId="170" fontId="15" fillId="0" borderId="16" xfId="0" applyNumberFormat="1" applyFont="1" applyBorder="1" applyAlignment="1">
      <alignment horizontal="right" vertical="center"/>
    </xf>
    <xf numFmtId="168" fontId="13" fillId="6" borderId="18" xfId="0" applyNumberFormat="1" applyFont="1" applyFill="1" applyBorder="1" applyAlignment="1">
      <alignment horizontal="right" vertical="center"/>
    </xf>
    <xf numFmtId="0" fontId="21" fillId="0" borderId="0" xfId="0" applyFont="1"/>
    <xf numFmtId="44" fontId="22" fillId="0" borderId="0" xfId="0" applyNumberFormat="1" applyFont="1"/>
    <xf numFmtId="0" fontId="5" fillId="0" borderId="0" xfId="0" applyFont="1" applyFill="1"/>
    <xf numFmtId="0" fontId="4" fillId="0" borderId="0" xfId="0" applyFont="1" applyFill="1"/>
    <xf numFmtId="165" fontId="4" fillId="0" borderId="0" xfId="0" applyNumberFormat="1" applyFont="1" applyFill="1"/>
    <xf numFmtId="44" fontId="4" fillId="0" borderId="0" xfId="0" applyNumberFormat="1" applyFont="1" applyFill="1"/>
    <xf numFmtId="169" fontId="4" fillId="0" borderId="0" xfId="0" applyNumberFormat="1" applyFont="1" applyFill="1"/>
    <xf numFmtId="0" fontId="2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E4756-326E-4142-B453-62B9D96BF4C4}">
  <sheetPr>
    <pageSetUpPr fitToPage="1"/>
  </sheetPr>
  <dimension ref="A1:L40"/>
  <sheetViews>
    <sheetView tabSelected="1" view="pageLayout" topLeftCell="A34" zoomScaleNormal="100" workbookViewId="0">
      <selection activeCell="N35" sqref="N35"/>
    </sheetView>
  </sheetViews>
  <sheetFormatPr defaultRowHeight="15" x14ac:dyDescent="0.25"/>
  <cols>
    <col min="1" max="1" width="23.5703125" customWidth="1"/>
    <col min="2" max="2" width="21.140625" customWidth="1"/>
    <col min="3" max="3" width="10.85546875" customWidth="1"/>
    <col min="4" max="4" width="10.42578125" customWidth="1"/>
    <col min="6" max="6" width="12.140625" customWidth="1"/>
    <col min="7" max="7" width="10.140625" customWidth="1"/>
  </cols>
  <sheetData>
    <row r="1" spans="1:11" ht="21" x14ac:dyDescent="0.25">
      <c r="A1" s="93" t="s">
        <v>37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2" t="s">
        <v>38</v>
      </c>
      <c r="B3" s="3"/>
      <c r="C3" s="47" t="s">
        <v>0</v>
      </c>
      <c r="D3" s="47"/>
      <c r="E3" s="4"/>
      <c r="F3" s="4"/>
      <c r="G3" s="4"/>
      <c r="H3" s="4"/>
      <c r="I3" s="4"/>
      <c r="J3" s="4"/>
      <c r="K3" s="5" t="s">
        <v>1</v>
      </c>
    </row>
    <row r="4" spans="1:11" x14ac:dyDescent="0.25">
      <c r="A4" s="4"/>
      <c r="B4" s="3"/>
      <c r="C4" s="3"/>
      <c r="D4" s="4"/>
      <c r="E4" s="4"/>
      <c r="F4" s="4"/>
      <c r="G4" s="4"/>
      <c r="H4" s="4"/>
      <c r="I4" s="4"/>
      <c r="J4" s="4"/>
      <c r="K4" s="4"/>
    </row>
    <row r="5" spans="1:11" x14ac:dyDescent="0.25">
      <c r="A5" s="94" t="s">
        <v>2</v>
      </c>
      <c r="B5" s="94"/>
      <c r="C5" s="94"/>
      <c r="D5" s="94"/>
      <c r="E5" s="94"/>
      <c r="F5" s="94"/>
      <c r="G5" s="94"/>
      <c r="H5" s="94"/>
      <c r="I5" s="94"/>
      <c r="J5" s="94"/>
      <c r="K5" s="94"/>
    </row>
    <row r="6" spans="1:11" x14ac:dyDescent="0.25">
      <c r="A6" s="4"/>
      <c r="B6" s="3"/>
      <c r="C6" s="3"/>
      <c r="D6" s="4"/>
      <c r="E6" s="4"/>
      <c r="F6" s="4"/>
      <c r="G6" s="4"/>
      <c r="H6" s="4"/>
      <c r="I6" s="4"/>
      <c r="J6" s="4"/>
      <c r="K6" s="4"/>
    </row>
    <row r="7" spans="1:11" ht="38.25" x14ac:dyDescent="0.25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  <c r="K7" s="6" t="s">
        <v>13</v>
      </c>
    </row>
    <row r="8" spans="1:11" x14ac:dyDescent="0.25">
      <c r="A8" s="7" t="s">
        <v>40</v>
      </c>
      <c r="B8" s="7" t="s">
        <v>14</v>
      </c>
      <c r="C8" s="8">
        <v>0</v>
      </c>
      <c r="D8" s="54">
        <v>100</v>
      </c>
      <c r="E8" s="9" t="s">
        <v>15</v>
      </c>
      <c r="F8" s="55">
        <f>G8*D8</f>
        <v>26400</v>
      </c>
      <c r="G8" s="52">
        <f>H8*12</f>
        <v>264</v>
      </c>
      <c r="H8" s="52">
        <v>22</v>
      </c>
      <c r="I8" s="10">
        <v>0</v>
      </c>
      <c r="J8" s="11">
        <f>F8-I8</f>
        <v>26400</v>
      </c>
      <c r="K8" s="12">
        <f>I8/D8</f>
        <v>0</v>
      </c>
    </row>
    <row r="9" spans="1:11" x14ac:dyDescent="0.25">
      <c r="A9" s="4"/>
      <c r="B9" s="3"/>
      <c r="C9" s="3"/>
      <c r="D9" s="4"/>
      <c r="E9" s="4"/>
      <c r="F9" s="4"/>
      <c r="G9" s="4"/>
      <c r="H9" s="4"/>
      <c r="I9" s="4"/>
      <c r="J9" s="4"/>
      <c r="K9" s="4"/>
    </row>
    <row r="10" spans="1:11" x14ac:dyDescent="0.25">
      <c r="A10" s="95" t="s">
        <v>39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</row>
    <row r="11" spans="1:11" x14ac:dyDescent="0.25">
      <c r="A11" s="13" t="s">
        <v>16</v>
      </c>
      <c r="B11" s="14" t="s">
        <v>17</v>
      </c>
      <c r="C11" s="3"/>
      <c r="D11" s="3"/>
      <c r="E11" s="3"/>
      <c r="F11" s="3"/>
      <c r="G11" s="3"/>
      <c r="H11" s="3"/>
      <c r="I11" s="3"/>
      <c r="J11" s="3"/>
      <c r="K11" s="3"/>
    </row>
    <row r="12" spans="1:11" ht="51" x14ac:dyDescent="0.25">
      <c r="A12" s="6" t="s">
        <v>3</v>
      </c>
      <c r="B12" s="6" t="s">
        <v>4</v>
      </c>
      <c r="C12" s="6" t="s">
        <v>18</v>
      </c>
      <c r="D12" s="6" t="s">
        <v>19</v>
      </c>
      <c r="E12" s="6" t="s">
        <v>20</v>
      </c>
      <c r="F12" s="6" t="s">
        <v>8</v>
      </c>
      <c r="G12" s="6" t="s">
        <v>21</v>
      </c>
      <c r="H12" s="6" t="s">
        <v>10</v>
      </c>
      <c r="I12" s="6" t="s">
        <v>11</v>
      </c>
      <c r="J12" s="6" t="s">
        <v>12</v>
      </c>
      <c r="K12" s="6" t="s">
        <v>13</v>
      </c>
    </row>
    <row r="13" spans="1:11" x14ac:dyDescent="0.25">
      <c r="A13" s="15" t="s">
        <v>22</v>
      </c>
      <c r="B13" s="16" t="s">
        <v>14</v>
      </c>
      <c r="C13" s="48">
        <v>200</v>
      </c>
      <c r="D13" s="17">
        <f t="shared" ref="D13:D25" si="0">E13*C13</f>
        <v>3</v>
      </c>
      <c r="E13" s="50">
        <v>1.4999999999999999E-2</v>
      </c>
      <c r="F13" s="18">
        <f t="shared" ref="F13:F18" si="1">H13*D13*12</f>
        <v>792</v>
      </c>
      <c r="G13" s="19">
        <f t="shared" ref="G13:G25" si="2">F13/D13</f>
        <v>264</v>
      </c>
      <c r="H13" s="52">
        <v>22</v>
      </c>
      <c r="I13" s="52">
        <f>C13*0.75</f>
        <v>150</v>
      </c>
      <c r="J13" s="18">
        <f t="shared" ref="J13:J25" si="3">F13-I13</f>
        <v>642</v>
      </c>
      <c r="K13" s="19">
        <f t="shared" ref="K13:K26" si="4">I13/D13</f>
        <v>50</v>
      </c>
    </row>
    <row r="14" spans="1:11" x14ac:dyDescent="0.25">
      <c r="A14" s="20" t="s">
        <v>23</v>
      </c>
      <c r="B14" s="21" t="s">
        <v>24</v>
      </c>
      <c r="C14" s="48">
        <v>1100</v>
      </c>
      <c r="D14" s="22">
        <f t="shared" si="0"/>
        <v>11</v>
      </c>
      <c r="E14" s="50">
        <v>0.01</v>
      </c>
      <c r="F14" s="23">
        <f t="shared" si="1"/>
        <v>2904</v>
      </c>
      <c r="G14" s="24">
        <f t="shared" si="2"/>
        <v>264</v>
      </c>
      <c r="H14" s="52">
        <v>22</v>
      </c>
      <c r="I14" s="52">
        <f>C14*1</f>
        <v>1100</v>
      </c>
      <c r="J14" s="23">
        <f t="shared" si="3"/>
        <v>1804</v>
      </c>
      <c r="K14" s="24">
        <f t="shared" si="4"/>
        <v>100</v>
      </c>
    </row>
    <row r="15" spans="1:11" x14ac:dyDescent="0.25">
      <c r="A15" s="15" t="s">
        <v>25</v>
      </c>
      <c r="B15" s="16" t="s">
        <v>17</v>
      </c>
      <c r="C15" s="48">
        <v>2500</v>
      </c>
      <c r="D15" s="17">
        <f t="shared" si="0"/>
        <v>5</v>
      </c>
      <c r="E15" s="50">
        <v>2E-3</v>
      </c>
      <c r="F15" s="18">
        <f t="shared" si="1"/>
        <v>1320</v>
      </c>
      <c r="G15" s="19">
        <f t="shared" si="2"/>
        <v>264</v>
      </c>
      <c r="H15" s="52">
        <v>22</v>
      </c>
      <c r="I15" s="52">
        <f>C15*0.01</f>
        <v>25</v>
      </c>
      <c r="J15" s="18">
        <f t="shared" si="3"/>
        <v>1295</v>
      </c>
      <c r="K15" s="19">
        <f t="shared" si="4"/>
        <v>5</v>
      </c>
    </row>
    <row r="16" spans="1:11" x14ac:dyDescent="0.25">
      <c r="A16" s="20" t="s">
        <v>26</v>
      </c>
      <c r="B16" s="21" t="s">
        <v>17</v>
      </c>
      <c r="C16" s="48">
        <v>2500</v>
      </c>
      <c r="D16" s="22">
        <f t="shared" si="0"/>
        <v>5</v>
      </c>
      <c r="E16" s="50">
        <v>2E-3</v>
      </c>
      <c r="F16" s="23">
        <f t="shared" si="1"/>
        <v>1320</v>
      </c>
      <c r="G16" s="24">
        <f t="shared" si="2"/>
        <v>264</v>
      </c>
      <c r="H16" s="52">
        <v>22</v>
      </c>
      <c r="I16" s="52">
        <f>C16*0.01</f>
        <v>25</v>
      </c>
      <c r="J16" s="23">
        <f t="shared" si="3"/>
        <v>1295</v>
      </c>
      <c r="K16" s="24">
        <f t="shared" si="4"/>
        <v>5</v>
      </c>
    </row>
    <row r="17" spans="1:11" x14ac:dyDescent="0.25">
      <c r="A17" s="15" t="s">
        <v>27</v>
      </c>
      <c r="B17" s="16" t="s">
        <v>17</v>
      </c>
      <c r="C17" s="48">
        <v>2500</v>
      </c>
      <c r="D17" s="17">
        <f t="shared" si="0"/>
        <v>5</v>
      </c>
      <c r="E17" s="50">
        <v>2E-3</v>
      </c>
      <c r="F17" s="18">
        <f t="shared" si="1"/>
        <v>1320</v>
      </c>
      <c r="G17" s="19">
        <f t="shared" si="2"/>
        <v>264</v>
      </c>
      <c r="H17" s="52">
        <v>22</v>
      </c>
      <c r="I17" s="52">
        <f>C17*0.01</f>
        <v>25</v>
      </c>
      <c r="J17" s="18">
        <f t="shared" si="3"/>
        <v>1295</v>
      </c>
      <c r="K17" s="19">
        <f t="shared" si="4"/>
        <v>5</v>
      </c>
    </row>
    <row r="18" spans="1:11" x14ac:dyDescent="0.25">
      <c r="A18" s="20" t="s">
        <v>28</v>
      </c>
      <c r="B18" s="21"/>
      <c r="C18" s="48">
        <v>2500</v>
      </c>
      <c r="D18" s="22">
        <f>E18*C18</f>
        <v>5</v>
      </c>
      <c r="E18" s="50">
        <v>2E-3</v>
      </c>
      <c r="F18" s="23">
        <f t="shared" si="1"/>
        <v>1320</v>
      </c>
      <c r="G18" s="24">
        <f>F18/D18</f>
        <v>264</v>
      </c>
      <c r="H18" s="52">
        <v>22</v>
      </c>
      <c r="I18" s="52">
        <f>C18*0.01</f>
        <v>25</v>
      </c>
      <c r="J18" s="23">
        <f t="shared" si="3"/>
        <v>1295</v>
      </c>
      <c r="K18" s="24">
        <f t="shared" si="4"/>
        <v>5</v>
      </c>
    </row>
    <row r="19" spans="1:11" x14ac:dyDescent="0.25">
      <c r="A19" s="15" t="s">
        <v>29</v>
      </c>
      <c r="B19" s="16" t="s">
        <v>30</v>
      </c>
      <c r="C19" s="48">
        <v>1100</v>
      </c>
      <c r="D19" s="17">
        <f t="shared" si="0"/>
        <v>2.2000000000000002</v>
      </c>
      <c r="E19" s="50">
        <v>2E-3</v>
      </c>
      <c r="F19" s="18">
        <f>D19*H19*12</f>
        <v>580.80000000000007</v>
      </c>
      <c r="G19" s="19">
        <f t="shared" si="2"/>
        <v>264</v>
      </c>
      <c r="H19" s="52">
        <v>22</v>
      </c>
      <c r="I19" s="52">
        <f t="shared" ref="I19:I24" si="5">C19*0.75</f>
        <v>825</v>
      </c>
      <c r="J19" s="18">
        <f t="shared" si="3"/>
        <v>-244.19999999999993</v>
      </c>
      <c r="K19" s="19">
        <f t="shared" si="4"/>
        <v>374.99999999999994</v>
      </c>
    </row>
    <row r="20" spans="1:11" x14ac:dyDescent="0.25">
      <c r="A20" s="20" t="s">
        <v>29</v>
      </c>
      <c r="B20" s="21"/>
      <c r="C20" s="48">
        <v>1100</v>
      </c>
      <c r="D20" s="22">
        <f t="shared" si="0"/>
        <v>2.2000000000000002</v>
      </c>
      <c r="E20" s="50">
        <v>2E-3</v>
      </c>
      <c r="F20" s="23">
        <f>D20*H20*12</f>
        <v>580.80000000000007</v>
      </c>
      <c r="G20" s="24">
        <f t="shared" si="2"/>
        <v>264</v>
      </c>
      <c r="H20" s="52">
        <v>22</v>
      </c>
      <c r="I20" s="52">
        <f t="shared" si="5"/>
        <v>825</v>
      </c>
      <c r="J20" s="23">
        <f t="shared" si="3"/>
        <v>-244.19999999999993</v>
      </c>
      <c r="K20" s="24">
        <f t="shared" si="4"/>
        <v>374.99999999999994</v>
      </c>
    </row>
    <row r="21" spans="1:11" x14ac:dyDescent="0.25">
      <c r="A21" s="15" t="s">
        <v>29</v>
      </c>
      <c r="B21" s="16"/>
      <c r="C21" s="48">
        <v>1100</v>
      </c>
      <c r="D21" s="17">
        <f t="shared" si="0"/>
        <v>2.2000000000000002</v>
      </c>
      <c r="E21" s="50">
        <v>2E-3</v>
      </c>
      <c r="F21" s="18">
        <f>D21*H21*12</f>
        <v>580.80000000000007</v>
      </c>
      <c r="G21" s="19">
        <f t="shared" si="2"/>
        <v>264</v>
      </c>
      <c r="H21" s="52">
        <v>22</v>
      </c>
      <c r="I21" s="52">
        <f t="shared" si="5"/>
        <v>825</v>
      </c>
      <c r="J21" s="18">
        <f t="shared" si="3"/>
        <v>-244.19999999999993</v>
      </c>
      <c r="K21" s="19">
        <f t="shared" si="4"/>
        <v>374.99999999999994</v>
      </c>
    </row>
    <row r="22" spans="1:11" x14ac:dyDescent="0.25">
      <c r="A22" s="20" t="s">
        <v>29</v>
      </c>
      <c r="B22" s="21"/>
      <c r="C22" s="48">
        <v>1100</v>
      </c>
      <c r="D22" s="22">
        <f t="shared" si="0"/>
        <v>2.2000000000000002</v>
      </c>
      <c r="E22" s="50">
        <v>2E-3</v>
      </c>
      <c r="F22" s="23">
        <f>D22*H22*12</f>
        <v>580.80000000000007</v>
      </c>
      <c r="G22" s="24">
        <f t="shared" si="2"/>
        <v>264</v>
      </c>
      <c r="H22" s="52">
        <v>22</v>
      </c>
      <c r="I22" s="52">
        <f t="shared" si="5"/>
        <v>825</v>
      </c>
      <c r="J22" s="23">
        <f t="shared" si="3"/>
        <v>-244.19999999999993</v>
      </c>
      <c r="K22" s="24">
        <f t="shared" si="4"/>
        <v>374.99999999999994</v>
      </c>
    </row>
    <row r="23" spans="1:11" x14ac:dyDescent="0.25">
      <c r="A23" s="15" t="s">
        <v>31</v>
      </c>
      <c r="B23" s="16" t="s">
        <v>14</v>
      </c>
      <c r="C23" s="48">
        <v>1100</v>
      </c>
      <c r="D23" s="17">
        <f>E23*C23</f>
        <v>2.2000000000000002</v>
      </c>
      <c r="E23" s="50">
        <v>2E-3</v>
      </c>
      <c r="F23" s="18">
        <f>D23*H23*12</f>
        <v>580.80000000000007</v>
      </c>
      <c r="G23" s="19">
        <f>F23/D23</f>
        <v>264</v>
      </c>
      <c r="H23" s="52">
        <v>22</v>
      </c>
      <c r="I23" s="52">
        <f t="shared" si="5"/>
        <v>825</v>
      </c>
      <c r="J23" s="18">
        <f t="shared" si="3"/>
        <v>-244.19999999999993</v>
      </c>
      <c r="K23" s="19">
        <f t="shared" si="4"/>
        <v>374.99999999999994</v>
      </c>
    </row>
    <row r="24" spans="1:11" x14ac:dyDescent="0.25">
      <c r="A24" s="20" t="s">
        <v>32</v>
      </c>
      <c r="B24" s="21" t="s">
        <v>33</v>
      </c>
      <c r="C24" s="48">
        <v>200</v>
      </c>
      <c r="D24" s="22">
        <f t="shared" si="0"/>
        <v>3</v>
      </c>
      <c r="E24" s="50">
        <v>1.4999999999999999E-2</v>
      </c>
      <c r="F24" s="23">
        <f>H24*D24*12</f>
        <v>792</v>
      </c>
      <c r="G24" s="24">
        <f t="shared" si="2"/>
        <v>264</v>
      </c>
      <c r="H24" s="52">
        <v>22</v>
      </c>
      <c r="I24" s="52">
        <f t="shared" si="5"/>
        <v>150</v>
      </c>
      <c r="J24" s="23">
        <f t="shared" si="3"/>
        <v>642</v>
      </c>
      <c r="K24" s="24">
        <f t="shared" si="4"/>
        <v>50</v>
      </c>
    </row>
    <row r="25" spans="1:11" x14ac:dyDescent="0.25">
      <c r="A25" s="25" t="s">
        <v>34</v>
      </c>
      <c r="B25" s="26" t="s">
        <v>30</v>
      </c>
      <c r="C25" s="49">
        <v>200</v>
      </c>
      <c r="D25" s="27">
        <f t="shared" si="0"/>
        <v>10</v>
      </c>
      <c r="E25" s="51">
        <v>0.05</v>
      </c>
      <c r="F25" s="28">
        <f>D25*H25*12</f>
        <v>2640</v>
      </c>
      <c r="G25" s="29">
        <f t="shared" si="2"/>
        <v>264</v>
      </c>
      <c r="H25" s="53">
        <v>22</v>
      </c>
      <c r="I25" s="53">
        <f>C25*3.5</f>
        <v>700</v>
      </c>
      <c r="J25" s="28">
        <f t="shared" si="3"/>
        <v>1940</v>
      </c>
      <c r="K25" s="29">
        <f t="shared" si="4"/>
        <v>70</v>
      </c>
    </row>
    <row r="26" spans="1:11" x14ac:dyDescent="0.25">
      <c r="A26" s="30" t="s">
        <v>35</v>
      </c>
      <c r="B26" s="31"/>
      <c r="C26" s="32">
        <f>SUM(C13:C25)</f>
        <v>17200</v>
      </c>
      <c r="D26" s="32">
        <f>SUM(D13:D25)</f>
        <v>58.000000000000014</v>
      </c>
      <c r="E26" s="33">
        <f>D26/C26</f>
        <v>3.3720930232558149E-3</v>
      </c>
      <c r="F26" s="34">
        <f>SUM(F13:F25)</f>
        <v>15311.999999999996</v>
      </c>
      <c r="G26" s="34">
        <f>F26/D26</f>
        <v>263.99999999999989</v>
      </c>
      <c r="H26" s="35">
        <f>F26/D26/12</f>
        <v>21.999999999999989</v>
      </c>
      <c r="I26" s="36">
        <f>SUM(I13:I25)</f>
        <v>6325</v>
      </c>
      <c r="J26" s="37">
        <f>SUM(J13:J25)</f>
        <v>8987</v>
      </c>
      <c r="K26" s="37">
        <f t="shared" si="4"/>
        <v>109.051724137931</v>
      </c>
    </row>
    <row r="27" spans="1:1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25.5" customHeight="1" x14ac:dyDescent="0.25">
      <c r="A28" s="96" t="s">
        <v>36</v>
      </c>
      <c r="B28" s="96"/>
      <c r="C28" s="38"/>
      <c r="D28" s="39">
        <f>D26+D8</f>
        <v>158</v>
      </c>
      <c r="E28" s="40" t="s">
        <v>17</v>
      </c>
      <c r="F28" s="41">
        <f>F26+F8</f>
        <v>41712</v>
      </c>
      <c r="G28" s="42">
        <f>F28/D28</f>
        <v>264</v>
      </c>
      <c r="H28" s="42">
        <f>G28/12</f>
        <v>22</v>
      </c>
      <c r="I28" s="41" t="s">
        <v>17</v>
      </c>
      <c r="J28" s="41">
        <f>J26+J8</f>
        <v>35387</v>
      </c>
      <c r="K28" s="42" t="s">
        <v>17</v>
      </c>
    </row>
    <row r="29" spans="1:11" x14ac:dyDescent="0.25">
      <c r="A29" s="4"/>
      <c r="B29" s="3"/>
      <c r="C29" s="3"/>
      <c r="D29" s="4"/>
      <c r="E29" s="4"/>
      <c r="F29" s="4"/>
      <c r="G29" s="4"/>
      <c r="H29" s="4"/>
      <c r="I29" s="4"/>
      <c r="J29" s="4"/>
      <c r="K29" s="4"/>
    </row>
    <row r="30" spans="1:11" x14ac:dyDescent="0.25">
      <c r="A30" s="94" t="s">
        <v>54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x14ac:dyDescent="0.25">
      <c r="A32" s="3" t="s">
        <v>47</v>
      </c>
      <c r="B32" s="3"/>
      <c r="C32" s="43"/>
      <c r="D32" s="44">
        <f>D28*0.85</f>
        <v>134.29999999999998</v>
      </c>
      <c r="E32" s="43"/>
      <c r="F32" s="45">
        <f>F28*0.75</f>
        <v>31284</v>
      </c>
      <c r="G32" s="45">
        <f>F32/D32</f>
        <v>232.94117647058826</v>
      </c>
      <c r="H32" s="45">
        <f>G32/12</f>
        <v>19.411764705882355</v>
      </c>
      <c r="I32" s="43"/>
      <c r="J32" s="46" t="s">
        <v>17</v>
      </c>
      <c r="K32" s="43"/>
    </row>
    <row r="33" spans="1:12" x14ac:dyDescent="0.25">
      <c r="A33" s="88"/>
      <c r="B33" s="88"/>
      <c r="C33" s="89"/>
      <c r="D33" s="90"/>
      <c r="E33" s="89"/>
      <c r="F33" s="91"/>
      <c r="G33" s="91"/>
      <c r="H33" s="91"/>
      <c r="I33" s="89"/>
      <c r="J33" s="92"/>
      <c r="K33" s="89"/>
    </row>
    <row r="34" spans="1:12" x14ac:dyDescent="0.25">
      <c r="A34" s="94" t="s">
        <v>53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</row>
    <row r="35" spans="1:12" ht="51.75" x14ac:dyDescent="0.25">
      <c r="A35" s="73" t="s">
        <v>17</v>
      </c>
      <c r="B35" s="73"/>
      <c r="C35" s="74" t="s">
        <v>41</v>
      </c>
      <c r="D35" s="75" t="s">
        <v>42</v>
      </c>
      <c r="E35" s="76" t="s">
        <v>7</v>
      </c>
      <c r="F35" s="74" t="s">
        <v>43</v>
      </c>
      <c r="G35" s="74" t="s">
        <v>44</v>
      </c>
      <c r="H35" s="76" t="s">
        <v>50</v>
      </c>
      <c r="I35" s="77" t="s">
        <v>45</v>
      </c>
      <c r="J35" s="74" t="s">
        <v>12</v>
      </c>
      <c r="K35" s="72" t="s">
        <v>13</v>
      </c>
    </row>
    <row r="36" spans="1:12" x14ac:dyDescent="0.25">
      <c r="A36" s="15" t="s">
        <v>48</v>
      </c>
      <c r="B36" s="16" t="s">
        <v>17</v>
      </c>
      <c r="C36" s="48">
        <v>50</v>
      </c>
      <c r="D36" s="17">
        <f t="shared" ref="D36" si="6">E36*C36</f>
        <v>3</v>
      </c>
      <c r="E36" s="50">
        <v>0.06</v>
      </c>
      <c r="F36" s="18">
        <f t="shared" ref="F36" si="7">H36*D36*12</f>
        <v>180</v>
      </c>
      <c r="G36" s="19">
        <f t="shared" ref="G36" si="8">F36/D36</f>
        <v>60</v>
      </c>
      <c r="H36" s="52">
        <v>5</v>
      </c>
      <c r="I36" s="52">
        <v>25</v>
      </c>
      <c r="J36" s="19">
        <f>F36-I36</f>
        <v>155</v>
      </c>
      <c r="K36" s="19">
        <f>I36/D36</f>
        <v>8.3333333333333339</v>
      </c>
    </row>
    <row r="37" spans="1:12" x14ac:dyDescent="0.25">
      <c r="A37" s="15" t="s">
        <v>49</v>
      </c>
      <c r="B37" s="16" t="s">
        <v>17</v>
      </c>
      <c r="C37" s="48">
        <v>50</v>
      </c>
      <c r="D37" s="17">
        <f t="shared" ref="D37" si="9">E37*C37</f>
        <v>3</v>
      </c>
      <c r="E37" s="50">
        <v>0.06</v>
      </c>
      <c r="F37" s="18">
        <f t="shared" ref="F37" si="10">H37*D37*12</f>
        <v>180</v>
      </c>
      <c r="G37" s="19">
        <f t="shared" ref="G37" si="11">F37/D37</f>
        <v>60</v>
      </c>
      <c r="H37" s="52">
        <v>5</v>
      </c>
      <c r="I37" s="52">
        <v>25</v>
      </c>
      <c r="J37" s="19">
        <f>F37-I37</f>
        <v>155</v>
      </c>
      <c r="K37" s="24">
        <f t="shared" ref="K37:K38" si="12">I37/D37</f>
        <v>8.3333333333333339</v>
      </c>
    </row>
    <row r="38" spans="1:12" x14ac:dyDescent="0.25">
      <c r="A38" s="78" t="s">
        <v>51</v>
      </c>
      <c r="B38" s="79" t="s">
        <v>17</v>
      </c>
      <c r="C38" s="80">
        <v>50</v>
      </c>
      <c r="D38" s="81">
        <f t="shared" ref="D38" si="13">E38*C38</f>
        <v>6</v>
      </c>
      <c r="E38" s="82">
        <v>0.12</v>
      </c>
      <c r="F38" s="83">
        <f t="shared" ref="F38" si="14">H38*D38*12</f>
        <v>360</v>
      </c>
      <c r="G38" s="84">
        <f t="shared" ref="G38" si="15">F38/D38</f>
        <v>60</v>
      </c>
      <c r="H38" s="85">
        <v>5</v>
      </c>
      <c r="I38" s="85">
        <f>50*1.5</f>
        <v>75</v>
      </c>
      <c r="J38" s="84">
        <f>F38-I38</f>
        <v>285</v>
      </c>
      <c r="K38" s="24">
        <f t="shared" si="12"/>
        <v>12.5</v>
      </c>
    </row>
    <row r="39" spans="1:12" x14ac:dyDescent="0.25">
      <c r="A39" s="64" t="s">
        <v>52</v>
      </c>
      <c r="B39" s="64"/>
      <c r="C39" s="65">
        <f>SUM(C36:C38)</f>
        <v>150</v>
      </c>
      <c r="D39" s="65">
        <f>SUM(D36:D38)</f>
        <v>12</v>
      </c>
      <c r="E39" s="66">
        <f>D39/C39</f>
        <v>0.08</v>
      </c>
      <c r="F39" s="67">
        <f>SUM(F36:F38)</f>
        <v>720</v>
      </c>
      <c r="G39" s="68">
        <f>F39/D39</f>
        <v>60</v>
      </c>
      <c r="H39" s="69">
        <f>G39/12</f>
        <v>5</v>
      </c>
      <c r="I39" s="71">
        <f>SUM(I36:I38)</f>
        <v>125</v>
      </c>
      <c r="J39" s="70">
        <f>F39-I39</f>
        <v>595</v>
      </c>
      <c r="L39" s="59"/>
    </row>
    <row r="40" spans="1:12" x14ac:dyDescent="0.25">
      <c r="A40" s="86" t="s">
        <v>46</v>
      </c>
      <c r="B40" s="86"/>
      <c r="C40" s="60"/>
      <c r="D40" s="60"/>
      <c r="E40" s="61"/>
      <c r="F40" s="62"/>
      <c r="G40" s="63"/>
      <c r="H40" s="87"/>
      <c r="I40" s="56"/>
      <c r="J40" s="57"/>
      <c r="K40" s="58"/>
    </row>
  </sheetData>
  <mergeCells count="6">
    <mergeCell ref="A34:K34"/>
    <mergeCell ref="A1:K1"/>
    <mergeCell ref="A5:K5"/>
    <mergeCell ref="A10:K10"/>
    <mergeCell ref="A28:B28"/>
    <mergeCell ref="A30:K30"/>
  </mergeCells>
  <pageMargins left="0.7" right="0.7" top="0.75" bottom="0.75" header="0.3" footer="0.3"/>
  <pageSetup scale="91" fitToHeight="0" orientation="landscape" verticalDpi="0" r:id="rId1"/>
  <headerFooter>
    <oddFooter xml:space="preserve">&amp;L(c) A Direct Solution, 508 428 4753, 
erica@adirectsolution.com &amp;CMay 2021&amp;Rcreated for Bloomerang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</dc:creator>
  <cp:lastModifiedBy>EW</cp:lastModifiedBy>
  <cp:lastPrinted>2021-05-04T15:03:28Z</cp:lastPrinted>
  <dcterms:created xsi:type="dcterms:W3CDTF">2021-05-04T15:02:46Z</dcterms:created>
  <dcterms:modified xsi:type="dcterms:W3CDTF">2021-05-23T13:26:17Z</dcterms:modified>
</cp:coreProperties>
</file>